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<sst xmlns="http://schemas.openxmlformats.org/spreadsheetml/2006/main" count="203" uniqueCount="101">
  <si>
    <t>Lp.</t>
  </si>
  <si>
    <t>Nazwa  przedsięwzięcia</t>
  </si>
  <si>
    <t>Cel przedsięwzięcia</t>
  </si>
  <si>
    <t>Jednostka organizacyjna odpowiedzialna za realizację lub koordynująca wykonywanie przedsięwzięcia</t>
  </si>
  <si>
    <t>Okres realizacji</t>
  </si>
  <si>
    <t>Łączne nakłady finansowe</t>
  </si>
  <si>
    <t>Limit zobowiązań</t>
  </si>
  <si>
    <t>Przedsięwzięcia ogółem</t>
  </si>
  <si>
    <t>- wydatki bieżące</t>
  </si>
  <si>
    <t>- wydatki majątkowe</t>
  </si>
  <si>
    <t>I</t>
  </si>
  <si>
    <t>Programy, projekty lub zadania (razem)</t>
  </si>
  <si>
    <t>1.</t>
  </si>
  <si>
    <t>Programy, projekty lub zadania związane z programami realizowanymi z udziałem środków, o których mowa w art. 5 ust. 1 pkt 2 i 3 (razem)</t>
  </si>
  <si>
    <t>a)</t>
  </si>
  <si>
    <t>Wydatki bieżące</t>
  </si>
  <si>
    <t>Realizacja programu operacyjnego kapitał Ludzki, projekt systemowy "Jesteśmy aktywni"</t>
  </si>
  <si>
    <t>Aktywizacja zawodowa osób znajdujacych się w trudnej sytuacji życiowej</t>
  </si>
  <si>
    <t>Gminny Osrodek Pomocy Społecznej</t>
  </si>
  <si>
    <t>2008-2013</t>
  </si>
  <si>
    <t>b)</t>
  </si>
  <si>
    <t>Wydatki majątkowe</t>
  </si>
  <si>
    <t>Powiat Kołobrzeski</t>
  </si>
  <si>
    <t>Wdrażanie usług społeczeństwa informacyjnego</t>
  </si>
  <si>
    <t>Stworzenie jednorodnej sieci teleiformatycznej pomiędzy obywatelem, przedsiębiorcą a administracja publiczną</t>
  </si>
  <si>
    <t>Związek Miast i Gmin Dorzecza parsęty</t>
  </si>
  <si>
    <t>2011-2013</t>
  </si>
  <si>
    <t>2.</t>
  </si>
  <si>
    <t>Programy, projekty lub zadania związane z umowami partnerstwa publiczno-prywatnego (razem)</t>
  </si>
  <si>
    <t>3.</t>
  </si>
  <si>
    <t>Programy, projekty lub zadania pozostałe (inne niż wymienione w pkt I.1 i I.2) (razem)</t>
  </si>
  <si>
    <t>Plany zagospodarowania przestrzennego</t>
  </si>
  <si>
    <t xml:space="preserve">Prowadzenie prawidłowej gospodarki przestrzennej na terenie Gminy </t>
  </si>
  <si>
    <t>Urząd Gminy</t>
  </si>
  <si>
    <t>1. Rozszerzemnie zastosowań narzędzi i technik informatycznych i informacyjnych w działalnosci Urzędu.                                                                                                              2.  Stworzenie jednorodnej sieci teleiformatycznej pomiędzy obywatelem, przedsiębiorcą a administracja publiczną</t>
  </si>
  <si>
    <t>Budowa chodników przy drogach powiatowych</t>
  </si>
  <si>
    <t xml:space="preserve">   Poprawa bezpieczeństwa ruchu pieszego przy drogach powiatowych</t>
  </si>
  <si>
    <t>Budowa oświetlenia drogowego</t>
  </si>
  <si>
    <t>II.</t>
  </si>
  <si>
    <t>Umowy, których realizacja w roku budżetowym i w latach następnych jest niezbędna dla zapewnienia ciągłości działania jednostki i których płatności przypadają w okresach dłuższych niż rok (razem)</t>
  </si>
  <si>
    <t>Dowozy dzieci do szkół</t>
  </si>
  <si>
    <t>Zapewnienie dojazdu dzieciom z Gminy Kołobrzeg do szkół w mieście Kołobrzeg</t>
  </si>
  <si>
    <t>2011-2012</t>
  </si>
  <si>
    <t>4.</t>
  </si>
  <si>
    <t>Utrzymanie melioracyjnej stacji pomp</t>
  </si>
  <si>
    <t>Odprowadzanie wód deszczowych</t>
  </si>
  <si>
    <t>2010-2019</t>
  </si>
  <si>
    <t>III.</t>
  </si>
  <si>
    <t>Gwarancje i poręczenia udzielane przez jednostki samorządu terytorialnego</t>
  </si>
  <si>
    <t>w tym na programy, projekty lub zadania związane z programami realizowanymi z udziałem środków, o których mowa w art. 5 ust. 1 pkt 2 i 3</t>
  </si>
  <si>
    <t>Poręczenie pożyczki z NFOŚiGW dla Związku Miast i Gmin Dorzecza Parsęty</t>
  </si>
  <si>
    <t>Wyposażenie gmin na terenie Związku Miast i Gmin Dorzecza Parsęty w zbiorcze systemy odprowadzania ścieków spełniające wymagania dyrektywy Unii Europejskiej 91/271, zapewnienie właściwej gospodarki osadami oraz zapewnienie wody o odpowiedniej jakości dla mieszkańców.</t>
  </si>
  <si>
    <t>2008 - 2021</t>
  </si>
  <si>
    <t>2008 - 2013</t>
  </si>
  <si>
    <t>Poręczenie pożyczki z NFOŚiGW dla Miejskich Wodociągów i Kanalizacji Spółka z o.o. w Kołobrzegu</t>
  </si>
  <si>
    <t>2008 - 2017</t>
  </si>
  <si>
    <t>5.</t>
  </si>
  <si>
    <t xml:space="preserve">Poręczenie kredytu dla Stowarzyszenia Lokalna Grupa Działania "Siła w Grupie" </t>
  </si>
  <si>
    <t>Budowanie kapitału społecznego poprzez aktywizację mieszkańców oraz przyczynianie się do powstawania nowych miejsc pracy na obszarach wiejskich</t>
  </si>
  <si>
    <t>2010-2015</t>
  </si>
  <si>
    <t>Przebudowa ul. Sztormowej i chodnika przy ul. Nadmorskiej w Grzybowie</t>
  </si>
  <si>
    <t>Poprawa infrastruktury drogowej i bezpieczeństwa ruchu na drogach gminnych.</t>
  </si>
  <si>
    <t>Poprawa infrastruktury drogowej i bezpieczeństwa ruchu na drogach gminnych. Poprawa bezpieczeństwa ruchu pieszego w miejscowościach Gminy.</t>
  </si>
  <si>
    <t>Budowa ścieżki rowerowej na odcinku od granicy Gminy Siemyśl - Kołobrzeg do drogi wojewódzkiej nr 102</t>
  </si>
  <si>
    <t xml:space="preserve">Budowa zejścia na plażę z ul. Plażowej w Grzybowie </t>
  </si>
  <si>
    <t>Poprawa atrakcyjności turystycznej Gminy Kołobrzeg</t>
  </si>
  <si>
    <t xml:space="preserve"> Udostępnienie plaży mieszkańcom i turystom w tym osobom niepełnosprawnym, poruszającym się na wózkach inwalidzkich</t>
  </si>
  <si>
    <t>Budowa świetlicy wiejskiej w Rościęcinie</t>
  </si>
  <si>
    <t>2012-2013</t>
  </si>
  <si>
    <t>2012-2014</t>
  </si>
  <si>
    <t>Województwo Zachodniopomorskie - Zarząd Dróg Wojewódzkich</t>
  </si>
  <si>
    <t>Budowa dróg i chodników</t>
  </si>
  <si>
    <t>Poprawa infrastruktury turystycznej</t>
  </si>
  <si>
    <t>Poprawa jakości życia ludności wiejskiej</t>
  </si>
  <si>
    <t>Budowa chodników przy drogach wojewódzkich</t>
  </si>
  <si>
    <t>2014-2024</t>
  </si>
  <si>
    <t>2009-2018</t>
  </si>
  <si>
    <t>Budowa wału przeciwpowodziowego w Dźwirzynie</t>
  </si>
  <si>
    <t>Budowa zejścia na plażę w Grzybowie przy ul. Bałtyckiej</t>
  </si>
  <si>
    <t>Ochrona przeciwpowodziowa obszarów zamieszkałych i przywrócenie atrakcyjności obszaru pod zainwestowanie turystyczne</t>
  </si>
  <si>
    <t>Limity wydatków</t>
  </si>
  <si>
    <t>2014-2016</t>
  </si>
  <si>
    <t xml:space="preserve">Przebudowa ul. Kwiatów Polskich w Zieleniewie </t>
  </si>
  <si>
    <t>Przebudowa ul. Śliwkowej, Morelowej, Brzoskwiniowej i Czereśniowej w Zieleniewie</t>
  </si>
  <si>
    <t>Przebudowa  ul. Różnej w Zieleniewie</t>
  </si>
  <si>
    <t>Przebudowa ul. Borkowskiej w Grzybowie</t>
  </si>
  <si>
    <t>Przebudowa ul. Porankowej, Spokojnej i Perłowej w Niekaninie</t>
  </si>
  <si>
    <t>Przebudowa ul. Ogrodowej w Grzybowie</t>
  </si>
  <si>
    <t>Przebudowa chodnika w Kądzielnie</t>
  </si>
  <si>
    <t>Budowa oswietlenia w Nowogardku</t>
  </si>
  <si>
    <t xml:space="preserve">Budowa oswietlenia w Głowaczewie </t>
  </si>
  <si>
    <t>Przebudow ul. Długiej i Kwiatowej w Grzybowie</t>
  </si>
  <si>
    <t>2009-2015</t>
  </si>
  <si>
    <t>Przeciwdziałanie wykluczeniu cyfrowemu na terenie gmin zrzeszonych w ZMiGDP</t>
  </si>
  <si>
    <t>Zapewnienie dostępu do internetu dla osób zagrożonych wykluczeniem cyfrowym z powodu trudnej sytuacji materialnej lub niepełnosprawności</t>
  </si>
  <si>
    <t>Ubezpieczenia</t>
  </si>
  <si>
    <t>Zapewnienie kompleksowego ubezpieczenie mienia gminnego, ubezpieczenia od odpowiedzialności cywilnej, ubezpieczenia od następstw nieszczęśliwych wypadków we wszystkich jednostkach podległych Gminy Kołobrzeg</t>
  </si>
  <si>
    <t>Przebudowa ul. Topolowej i Jesionowej w Budzistowie</t>
  </si>
  <si>
    <t>Załącznik nr 2. Wykaz przedsięwzięć do WPF na lata 2012-2024</t>
  </si>
  <si>
    <t>Rozbudowa ul. Kościelnej w Grzybowie</t>
  </si>
  <si>
    <t>Załącznik nr 2                                                                           do Uchwały Nr XVIII/128/12                              Rady Gminy Kołobrzeg                                                                                                                            z dnia 28 czerwca 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</si>
</sst>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1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00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 style="hair"/>
      <bottom style="hair"/>
    </border>
    <border>
      <left>
        <color indexed="63"/>
      </left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6" fillId="34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6" fillId="34" borderId="11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31" borderId="11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4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31" borderId="11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3" xfId="0" applyFont="1" applyBorder="1" applyAlignment="1" quotePrefix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1" borderId="1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75" zoomScaleSheetLayoutView="75" zoomScalePageLayoutView="0" workbookViewId="0" topLeftCell="D1">
      <pane ySplit="4" topLeftCell="A20" activePane="bottomLeft" state="frozen"/>
      <selection pane="topLeft" activeCell="B1" sqref="B1"/>
      <selection pane="bottomLeft" activeCell="X40" sqref="X40"/>
    </sheetView>
  </sheetViews>
  <sheetFormatPr defaultColWidth="8.796875" defaultRowHeight="14.25"/>
  <cols>
    <col min="1" max="1" width="3" style="0" bestFit="1" customWidth="1"/>
    <col min="2" max="2" width="42.69921875" style="0" bestFit="1" customWidth="1"/>
    <col min="3" max="3" width="52.3984375" style="0" customWidth="1"/>
    <col min="4" max="5" width="17.09765625" style="0" customWidth="1"/>
    <col min="6" max="6" width="13.5" style="0" customWidth="1"/>
    <col min="7" max="7" width="10.3984375" style="0" customWidth="1"/>
    <col min="8" max="8" width="8.5" style="0" customWidth="1"/>
    <col min="9" max="12" width="8.19921875" style="0" bestFit="1" customWidth="1"/>
    <col min="13" max="13" width="8.69921875" style="0" customWidth="1"/>
    <col min="14" max="14" width="9.59765625" style="0" customWidth="1"/>
    <col min="15" max="16" width="8.19921875" style="0" bestFit="1" customWidth="1"/>
    <col min="17" max="19" width="8.19921875" style="2" customWidth="1"/>
    <col min="21" max="21" width="9.8984375" style="0" bestFit="1" customWidth="1"/>
  </cols>
  <sheetData>
    <row r="1" spans="15:20" s="2" customFormat="1" ht="60" customHeight="1">
      <c r="O1" s="43"/>
      <c r="P1" s="43"/>
      <c r="Q1" s="43"/>
      <c r="R1" s="46" t="s">
        <v>100</v>
      </c>
      <c r="S1" s="47"/>
      <c r="T1" s="47"/>
    </row>
    <row r="2" spans="1:20" ht="33.75" customHeight="1">
      <c r="A2" s="48" t="s">
        <v>98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4.25">
      <c r="A3" s="50" t="s">
        <v>0</v>
      </c>
      <c r="B3" s="50" t="s">
        <v>1</v>
      </c>
      <c r="C3" s="78" t="s">
        <v>2</v>
      </c>
      <c r="D3" s="51" t="s">
        <v>3</v>
      </c>
      <c r="E3" s="51" t="s">
        <v>4</v>
      </c>
      <c r="F3" s="52" t="s">
        <v>5</v>
      </c>
      <c r="G3" s="77" t="s">
        <v>80</v>
      </c>
      <c r="H3" s="77"/>
      <c r="I3" s="77"/>
      <c r="J3" s="77"/>
      <c r="K3" s="77"/>
      <c r="L3" s="77"/>
      <c r="M3" s="77"/>
      <c r="N3" s="77"/>
      <c r="O3" s="77"/>
      <c r="P3" s="77"/>
      <c r="Q3" s="40"/>
      <c r="R3" s="40"/>
      <c r="S3" s="40"/>
      <c r="T3" s="51" t="s">
        <v>6</v>
      </c>
    </row>
    <row r="4" spans="1:20" ht="74.25" customHeight="1">
      <c r="A4" s="50"/>
      <c r="B4" s="50"/>
      <c r="C4" s="79"/>
      <c r="D4" s="51"/>
      <c r="E4" s="51"/>
      <c r="F4" s="53"/>
      <c r="G4" s="19">
        <v>2012</v>
      </c>
      <c r="H4" s="19">
        <v>2013</v>
      </c>
      <c r="I4" s="19">
        <v>2014</v>
      </c>
      <c r="J4" s="19">
        <v>2015</v>
      </c>
      <c r="K4" s="18">
        <v>2016</v>
      </c>
      <c r="L4" s="19">
        <v>2017</v>
      </c>
      <c r="M4" s="19">
        <v>2018</v>
      </c>
      <c r="N4" s="19">
        <v>2019</v>
      </c>
      <c r="O4" s="19">
        <v>2020</v>
      </c>
      <c r="P4" s="18">
        <v>2021</v>
      </c>
      <c r="Q4" s="38">
        <v>2022</v>
      </c>
      <c r="R4" s="39">
        <v>2023</v>
      </c>
      <c r="S4" s="38">
        <v>2024</v>
      </c>
      <c r="T4" s="51"/>
    </row>
    <row r="5" spans="1:21" ht="14.25">
      <c r="A5" s="6"/>
      <c r="B5" s="68" t="s">
        <v>7</v>
      </c>
      <c r="C5" s="69"/>
      <c r="D5" s="69"/>
      <c r="E5" s="70"/>
      <c r="F5" s="20">
        <f>F6+F7</f>
        <v>55070340.370000005</v>
      </c>
      <c r="G5" s="20">
        <f aca="true" t="shared" si="0" ref="G5:T5">G6+G7</f>
        <v>6725265.4399999995</v>
      </c>
      <c r="H5" s="20">
        <f t="shared" si="0"/>
        <v>13587918.440000001</v>
      </c>
      <c r="I5" s="20">
        <f t="shared" si="0"/>
        <v>6203888</v>
      </c>
      <c r="J5" s="20">
        <f t="shared" si="0"/>
        <v>3129719</v>
      </c>
      <c r="K5" s="20">
        <f t="shared" si="0"/>
        <v>3354800</v>
      </c>
      <c r="L5" s="20">
        <f t="shared" si="0"/>
        <v>2404881</v>
      </c>
      <c r="M5" s="20">
        <f t="shared" si="0"/>
        <v>2238300</v>
      </c>
      <c r="N5" s="20">
        <f t="shared" si="0"/>
        <v>2134031</v>
      </c>
      <c r="O5" s="20">
        <f t="shared" si="0"/>
        <v>2130812</v>
      </c>
      <c r="P5" s="20">
        <f t="shared" si="0"/>
        <v>2130657</v>
      </c>
      <c r="Q5" s="20">
        <f>Q6+Q7</f>
        <v>2600000</v>
      </c>
      <c r="R5" s="20">
        <f>R6+R7</f>
        <v>2500000</v>
      </c>
      <c r="S5" s="20">
        <f>S6+S7</f>
        <v>2900000</v>
      </c>
      <c r="T5" s="20">
        <f t="shared" si="0"/>
        <v>52040271.879999995</v>
      </c>
      <c r="U5" s="37"/>
    </row>
    <row r="6" spans="1:20" ht="14.25">
      <c r="A6" s="6"/>
      <c r="B6" s="71" t="s">
        <v>8</v>
      </c>
      <c r="C6" s="72"/>
      <c r="D6" s="72"/>
      <c r="E6" s="73"/>
      <c r="F6" s="20">
        <f aca="true" t="shared" si="1" ref="F6:T6">F9+F48+F61+F63+F65+F67+F69</f>
        <v>11282337.370000001</v>
      </c>
      <c r="G6" s="20">
        <f t="shared" si="1"/>
        <v>1818565.44</v>
      </c>
      <c r="H6" s="20">
        <f t="shared" si="1"/>
        <v>5151818.44</v>
      </c>
      <c r="I6" s="20">
        <f t="shared" si="1"/>
        <v>429638</v>
      </c>
      <c r="J6" s="20">
        <f t="shared" si="1"/>
        <v>429719</v>
      </c>
      <c r="K6" s="20">
        <f t="shared" si="1"/>
        <v>404800</v>
      </c>
      <c r="L6" s="20">
        <f t="shared" si="1"/>
        <v>404881</v>
      </c>
      <c r="M6" s="20">
        <f t="shared" si="1"/>
        <v>238300</v>
      </c>
      <c r="N6" s="20">
        <f t="shared" si="1"/>
        <v>234031</v>
      </c>
      <c r="O6" s="20">
        <f t="shared" si="1"/>
        <v>230812</v>
      </c>
      <c r="P6" s="20">
        <f t="shared" si="1"/>
        <v>230657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9573221.879999999</v>
      </c>
    </row>
    <row r="7" spans="1:20" ht="14.25">
      <c r="A7" s="6"/>
      <c r="B7" s="71" t="s">
        <v>9</v>
      </c>
      <c r="C7" s="72"/>
      <c r="D7" s="72"/>
      <c r="E7" s="73"/>
      <c r="F7" s="20">
        <f aca="true" t="shared" si="2" ref="F7:T7">F10+F49</f>
        <v>43788003</v>
      </c>
      <c r="G7" s="20">
        <f t="shared" si="2"/>
        <v>4906700</v>
      </c>
      <c r="H7" s="20">
        <f t="shared" si="2"/>
        <v>8436100</v>
      </c>
      <c r="I7" s="20">
        <f t="shared" si="2"/>
        <v>5774250</v>
      </c>
      <c r="J7" s="20">
        <f t="shared" si="2"/>
        <v>2700000</v>
      </c>
      <c r="K7" s="20">
        <f t="shared" si="2"/>
        <v>2950000</v>
      </c>
      <c r="L7" s="20">
        <f t="shared" si="2"/>
        <v>2000000</v>
      </c>
      <c r="M7" s="20">
        <f t="shared" si="2"/>
        <v>2000000</v>
      </c>
      <c r="N7" s="20">
        <f t="shared" si="2"/>
        <v>1900000</v>
      </c>
      <c r="O7" s="20">
        <f t="shared" si="2"/>
        <v>1900000</v>
      </c>
      <c r="P7" s="20">
        <f t="shared" si="2"/>
        <v>1900000</v>
      </c>
      <c r="Q7" s="20">
        <f t="shared" si="2"/>
        <v>2600000</v>
      </c>
      <c r="R7" s="20">
        <f t="shared" si="2"/>
        <v>2500000</v>
      </c>
      <c r="S7" s="20">
        <f t="shared" si="2"/>
        <v>2900000</v>
      </c>
      <c r="T7" s="20">
        <f t="shared" si="2"/>
        <v>42467050</v>
      </c>
    </row>
    <row r="8" spans="1:20" ht="14.25">
      <c r="A8" s="3" t="s">
        <v>10</v>
      </c>
      <c r="B8" s="74" t="s">
        <v>11</v>
      </c>
      <c r="C8" s="75"/>
      <c r="D8" s="75"/>
      <c r="E8" s="76"/>
      <c r="F8" s="21">
        <f>F9+F10</f>
        <v>45342701</v>
      </c>
      <c r="G8" s="21">
        <f aca="true" t="shared" si="3" ref="G8:T8">G9+G10</f>
        <v>5436355</v>
      </c>
      <c r="H8" s="21">
        <f t="shared" si="3"/>
        <v>8893428</v>
      </c>
      <c r="I8" s="21">
        <f t="shared" si="3"/>
        <v>5778600</v>
      </c>
      <c r="J8" s="21">
        <f t="shared" si="3"/>
        <v>2704350</v>
      </c>
      <c r="K8" s="21">
        <f t="shared" si="3"/>
        <v>2954350</v>
      </c>
      <c r="L8" s="21">
        <f t="shared" si="3"/>
        <v>2004350</v>
      </c>
      <c r="M8" s="21">
        <f t="shared" si="3"/>
        <v>2004350</v>
      </c>
      <c r="N8" s="21">
        <f t="shared" si="3"/>
        <v>1900000</v>
      </c>
      <c r="O8" s="21">
        <f t="shared" si="3"/>
        <v>1900000</v>
      </c>
      <c r="P8" s="21">
        <f t="shared" si="3"/>
        <v>1900000</v>
      </c>
      <c r="Q8" s="21">
        <f>Q9+Q10</f>
        <v>2600000</v>
      </c>
      <c r="R8" s="21">
        <f>R9+R10</f>
        <v>2500000</v>
      </c>
      <c r="S8" s="21">
        <f>S9+S10</f>
        <v>2900000</v>
      </c>
      <c r="T8" s="21">
        <f t="shared" si="3"/>
        <v>43475783</v>
      </c>
    </row>
    <row r="9" spans="1:20" ht="14.25">
      <c r="A9" s="4"/>
      <c r="B9" s="54" t="s">
        <v>8</v>
      </c>
      <c r="C9" s="55"/>
      <c r="D9" s="55"/>
      <c r="E9" s="56"/>
      <c r="F9" s="22">
        <f aca="true" t="shared" si="4" ref="F9:T9">F12+F18+F21</f>
        <v>1554698</v>
      </c>
      <c r="G9" s="22">
        <f t="shared" si="4"/>
        <v>529655</v>
      </c>
      <c r="H9" s="22">
        <f t="shared" si="4"/>
        <v>457328</v>
      </c>
      <c r="I9" s="22">
        <f t="shared" si="4"/>
        <v>4350</v>
      </c>
      <c r="J9" s="22">
        <f t="shared" si="4"/>
        <v>4350</v>
      </c>
      <c r="K9" s="22">
        <f t="shared" si="4"/>
        <v>4350</v>
      </c>
      <c r="L9" s="22">
        <f t="shared" si="4"/>
        <v>4350</v>
      </c>
      <c r="M9" s="22">
        <f t="shared" si="4"/>
        <v>4350</v>
      </c>
      <c r="N9" s="22">
        <f t="shared" si="4"/>
        <v>0</v>
      </c>
      <c r="O9" s="22">
        <f t="shared" si="4"/>
        <v>0</v>
      </c>
      <c r="P9" s="22">
        <f t="shared" si="4"/>
        <v>0</v>
      </c>
      <c r="Q9" s="22">
        <f t="shared" si="4"/>
        <v>0</v>
      </c>
      <c r="R9" s="22">
        <f t="shared" si="4"/>
        <v>0</v>
      </c>
      <c r="S9" s="22">
        <f t="shared" si="4"/>
        <v>0</v>
      </c>
      <c r="T9" s="22">
        <f t="shared" si="4"/>
        <v>1008733</v>
      </c>
    </row>
    <row r="10" spans="1:20" ht="14.25">
      <c r="A10" s="4"/>
      <c r="B10" s="54" t="s">
        <v>9</v>
      </c>
      <c r="C10" s="55"/>
      <c r="D10" s="55"/>
      <c r="E10" s="56"/>
      <c r="F10" s="22">
        <f aca="true" t="shared" si="5" ref="F10:T10">F14+F19+F24</f>
        <v>43788003</v>
      </c>
      <c r="G10" s="22">
        <f t="shared" si="5"/>
        <v>4906700</v>
      </c>
      <c r="H10" s="22">
        <f t="shared" si="5"/>
        <v>8436100</v>
      </c>
      <c r="I10" s="22">
        <f t="shared" si="5"/>
        <v>5774250</v>
      </c>
      <c r="J10" s="22">
        <f t="shared" si="5"/>
        <v>2700000</v>
      </c>
      <c r="K10" s="22">
        <f t="shared" si="5"/>
        <v>2950000</v>
      </c>
      <c r="L10" s="22">
        <f t="shared" si="5"/>
        <v>2000000</v>
      </c>
      <c r="M10" s="22">
        <f t="shared" si="5"/>
        <v>2000000</v>
      </c>
      <c r="N10" s="22">
        <f t="shared" si="5"/>
        <v>1900000</v>
      </c>
      <c r="O10" s="22">
        <f t="shared" si="5"/>
        <v>1900000</v>
      </c>
      <c r="P10" s="22">
        <f t="shared" si="5"/>
        <v>1900000</v>
      </c>
      <c r="Q10" s="22">
        <f t="shared" si="5"/>
        <v>2600000</v>
      </c>
      <c r="R10" s="22">
        <f t="shared" si="5"/>
        <v>2500000</v>
      </c>
      <c r="S10" s="22">
        <f t="shared" si="5"/>
        <v>2900000</v>
      </c>
      <c r="T10" s="22">
        <f t="shared" si="5"/>
        <v>42467050</v>
      </c>
    </row>
    <row r="11" spans="1:20" ht="14.25">
      <c r="A11" s="5" t="s">
        <v>12</v>
      </c>
      <c r="B11" s="57" t="s">
        <v>13</v>
      </c>
      <c r="C11" s="58"/>
      <c r="D11" s="58"/>
      <c r="E11" s="59"/>
      <c r="F11" s="23">
        <f>F12+F14</f>
        <v>1011050</v>
      </c>
      <c r="G11" s="23">
        <f aca="true" t="shared" si="6" ref="G11:T11">G12+G14</f>
        <v>253700</v>
      </c>
      <c r="H11" s="23">
        <f t="shared" si="6"/>
        <v>211100</v>
      </c>
      <c r="I11" s="23">
        <f t="shared" si="6"/>
        <v>14250</v>
      </c>
      <c r="J11" s="23">
        <f t="shared" si="6"/>
        <v>0</v>
      </c>
      <c r="K11" s="23">
        <f t="shared" si="6"/>
        <v>0</v>
      </c>
      <c r="L11" s="23">
        <f t="shared" si="6"/>
        <v>0</v>
      </c>
      <c r="M11" s="23">
        <f t="shared" si="6"/>
        <v>0</v>
      </c>
      <c r="N11" s="23">
        <f t="shared" si="6"/>
        <v>0</v>
      </c>
      <c r="O11" s="23">
        <f t="shared" si="6"/>
        <v>0</v>
      </c>
      <c r="P11" s="23">
        <f t="shared" si="6"/>
        <v>0</v>
      </c>
      <c r="Q11" s="23">
        <f>Q12+Q14</f>
        <v>0</v>
      </c>
      <c r="R11" s="23">
        <f>R12+R14</f>
        <v>0</v>
      </c>
      <c r="S11" s="23">
        <f>S12+S14</f>
        <v>0</v>
      </c>
      <c r="T11" s="23">
        <f t="shared" si="6"/>
        <v>479050</v>
      </c>
    </row>
    <row r="12" spans="1:20" ht="14.25">
      <c r="A12" s="6" t="s">
        <v>14</v>
      </c>
      <c r="B12" s="60" t="s">
        <v>15</v>
      </c>
      <c r="C12" s="61"/>
      <c r="D12" s="61"/>
      <c r="E12" s="62"/>
      <c r="F12" s="24">
        <f>F13</f>
        <v>882000</v>
      </c>
      <c r="G12" s="24">
        <f aca="true" t="shared" si="7" ref="G12:T12">G13</f>
        <v>175000</v>
      </c>
      <c r="H12" s="24">
        <f t="shared" si="7"/>
        <v>195000</v>
      </c>
      <c r="I12" s="24">
        <f t="shared" si="7"/>
        <v>0</v>
      </c>
      <c r="J12" s="24">
        <f t="shared" si="7"/>
        <v>0</v>
      </c>
      <c r="K12" s="24">
        <f t="shared" si="7"/>
        <v>0</v>
      </c>
      <c r="L12" s="24">
        <f t="shared" si="7"/>
        <v>0</v>
      </c>
      <c r="M12" s="24">
        <f t="shared" si="7"/>
        <v>0</v>
      </c>
      <c r="N12" s="24">
        <f t="shared" si="7"/>
        <v>0</v>
      </c>
      <c r="O12" s="24">
        <f t="shared" si="7"/>
        <v>0</v>
      </c>
      <c r="P12" s="24">
        <f t="shared" si="7"/>
        <v>0</v>
      </c>
      <c r="Q12" s="24">
        <f t="shared" si="7"/>
        <v>0</v>
      </c>
      <c r="R12" s="24">
        <f t="shared" si="7"/>
        <v>0</v>
      </c>
      <c r="S12" s="24">
        <f t="shared" si="7"/>
        <v>0</v>
      </c>
      <c r="T12" s="24">
        <f t="shared" si="7"/>
        <v>370000</v>
      </c>
    </row>
    <row r="13" spans="1:20" ht="24">
      <c r="A13" s="17"/>
      <c r="B13" s="7" t="s">
        <v>16</v>
      </c>
      <c r="C13" s="8" t="s">
        <v>17</v>
      </c>
      <c r="D13" s="8" t="s">
        <v>18</v>
      </c>
      <c r="E13" s="17" t="s">
        <v>19</v>
      </c>
      <c r="F13" s="25">
        <v>882000</v>
      </c>
      <c r="G13" s="25">
        <v>175000</v>
      </c>
      <c r="H13" s="25">
        <v>195000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>
        <f>SUM(G13:P13)</f>
        <v>370000</v>
      </c>
    </row>
    <row r="14" spans="1:20" ht="14.25">
      <c r="A14" s="6" t="s">
        <v>20</v>
      </c>
      <c r="B14" s="63" t="s">
        <v>21</v>
      </c>
      <c r="C14" s="64"/>
      <c r="D14" s="61"/>
      <c r="E14" s="62"/>
      <c r="F14" s="24">
        <f>F15+F16</f>
        <v>129050</v>
      </c>
      <c r="G14" s="24">
        <f aca="true" t="shared" si="8" ref="G14:T14">G15+G16</f>
        <v>78700</v>
      </c>
      <c r="H14" s="24">
        <f t="shared" si="8"/>
        <v>16100</v>
      </c>
      <c r="I14" s="24">
        <f t="shared" si="8"/>
        <v>14250</v>
      </c>
      <c r="J14" s="24">
        <f t="shared" si="8"/>
        <v>0</v>
      </c>
      <c r="K14" s="24">
        <f t="shared" si="8"/>
        <v>0</v>
      </c>
      <c r="L14" s="24">
        <f t="shared" si="8"/>
        <v>0</v>
      </c>
      <c r="M14" s="24">
        <f t="shared" si="8"/>
        <v>0</v>
      </c>
      <c r="N14" s="24">
        <f t="shared" si="8"/>
        <v>0</v>
      </c>
      <c r="O14" s="24">
        <f t="shared" si="8"/>
        <v>0</v>
      </c>
      <c r="P14" s="24">
        <f t="shared" si="8"/>
        <v>0</v>
      </c>
      <c r="Q14" s="24">
        <f t="shared" si="8"/>
        <v>0</v>
      </c>
      <c r="R14" s="24">
        <f t="shared" si="8"/>
        <v>0</v>
      </c>
      <c r="S14" s="24">
        <f t="shared" si="8"/>
        <v>0</v>
      </c>
      <c r="T14" s="24">
        <f t="shared" si="8"/>
        <v>109050</v>
      </c>
    </row>
    <row r="15" spans="1:20" ht="37.5" customHeight="1">
      <c r="A15" s="17"/>
      <c r="B15" s="13" t="s">
        <v>23</v>
      </c>
      <c r="C15" s="12" t="s">
        <v>24</v>
      </c>
      <c r="D15" s="8" t="s">
        <v>25</v>
      </c>
      <c r="E15" s="8" t="s">
        <v>26</v>
      </c>
      <c r="F15" s="25">
        <v>34100</v>
      </c>
      <c r="G15" s="25">
        <v>7500</v>
      </c>
      <c r="H15" s="25">
        <v>6600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>
        <f>SUM(G15:P15)</f>
        <v>14100</v>
      </c>
    </row>
    <row r="16" spans="1:20" s="2" customFormat="1" ht="37.5" customHeight="1">
      <c r="A16" s="17"/>
      <c r="B16" s="13" t="s">
        <v>93</v>
      </c>
      <c r="C16" s="45" t="s">
        <v>94</v>
      </c>
      <c r="D16" s="8" t="s">
        <v>25</v>
      </c>
      <c r="E16" s="12" t="s">
        <v>69</v>
      </c>
      <c r="F16" s="25">
        <f>G16+H16+I16</f>
        <v>94950</v>
      </c>
      <c r="G16" s="25">
        <v>71200</v>
      </c>
      <c r="H16" s="25">
        <v>9500</v>
      </c>
      <c r="I16" s="25">
        <v>14250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>
        <f>SUM(G16:P16)</f>
        <v>94950</v>
      </c>
    </row>
    <row r="17" spans="1:20" ht="14.25">
      <c r="A17" s="5" t="s">
        <v>27</v>
      </c>
      <c r="B17" s="57" t="s">
        <v>28</v>
      </c>
      <c r="C17" s="58"/>
      <c r="D17" s="58"/>
      <c r="E17" s="59"/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ht="14.25">
      <c r="A18" s="6" t="s">
        <v>14</v>
      </c>
      <c r="B18" s="60" t="s">
        <v>15</v>
      </c>
      <c r="C18" s="61"/>
      <c r="D18" s="61"/>
      <c r="E18" s="62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5">
        <v>0</v>
      </c>
    </row>
    <row r="19" spans="1:20" ht="14.25">
      <c r="A19" s="6" t="s">
        <v>20</v>
      </c>
      <c r="B19" s="60" t="s">
        <v>21</v>
      </c>
      <c r="C19" s="61"/>
      <c r="D19" s="61"/>
      <c r="E19" s="62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5">
        <v>0</v>
      </c>
    </row>
    <row r="20" spans="1:20" ht="14.25">
      <c r="A20" s="5" t="s">
        <v>29</v>
      </c>
      <c r="B20" s="57" t="s">
        <v>30</v>
      </c>
      <c r="C20" s="58"/>
      <c r="D20" s="58"/>
      <c r="E20" s="59"/>
      <c r="F20" s="27">
        <f>F21+F24</f>
        <v>44331651</v>
      </c>
      <c r="G20" s="27">
        <f aca="true" t="shared" si="9" ref="G20:T20">G21+G24</f>
        <v>5182655</v>
      </c>
      <c r="H20" s="27">
        <f t="shared" si="9"/>
        <v>8682328</v>
      </c>
      <c r="I20" s="27">
        <f t="shared" si="9"/>
        <v>5764350</v>
      </c>
      <c r="J20" s="27">
        <f t="shared" si="9"/>
        <v>2704350</v>
      </c>
      <c r="K20" s="27">
        <f t="shared" si="9"/>
        <v>2954350</v>
      </c>
      <c r="L20" s="27">
        <f t="shared" si="9"/>
        <v>2004350</v>
      </c>
      <c r="M20" s="27">
        <f t="shared" si="9"/>
        <v>2004350</v>
      </c>
      <c r="N20" s="27">
        <f t="shared" si="9"/>
        <v>1900000</v>
      </c>
      <c r="O20" s="27">
        <f t="shared" si="9"/>
        <v>1900000</v>
      </c>
      <c r="P20" s="27">
        <f t="shared" si="9"/>
        <v>1900000</v>
      </c>
      <c r="Q20" s="27">
        <f>Q21+Q24</f>
        <v>2600000</v>
      </c>
      <c r="R20" s="27">
        <f>R21+R24</f>
        <v>2500000</v>
      </c>
      <c r="S20" s="27">
        <f>S21+S24</f>
        <v>2900000</v>
      </c>
      <c r="T20" s="27">
        <f t="shared" si="9"/>
        <v>42996733</v>
      </c>
    </row>
    <row r="21" spans="1:20" ht="14.25">
      <c r="A21" s="6" t="s">
        <v>14</v>
      </c>
      <c r="B21" s="60" t="s">
        <v>15</v>
      </c>
      <c r="C21" s="61"/>
      <c r="D21" s="61"/>
      <c r="E21" s="62"/>
      <c r="F21" s="24">
        <f>F22+F23</f>
        <v>672698</v>
      </c>
      <c r="G21" s="24">
        <f aca="true" t="shared" si="10" ref="G21:T21">G22+G23</f>
        <v>354655</v>
      </c>
      <c r="H21" s="24">
        <f t="shared" si="10"/>
        <v>262328</v>
      </c>
      <c r="I21" s="24">
        <f t="shared" si="10"/>
        <v>4350</v>
      </c>
      <c r="J21" s="24">
        <f t="shared" si="10"/>
        <v>4350</v>
      </c>
      <c r="K21" s="24">
        <f t="shared" si="10"/>
        <v>4350</v>
      </c>
      <c r="L21" s="24">
        <f t="shared" si="10"/>
        <v>4350</v>
      </c>
      <c r="M21" s="24">
        <f t="shared" si="10"/>
        <v>4350</v>
      </c>
      <c r="N21" s="24">
        <f t="shared" si="10"/>
        <v>0</v>
      </c>
      <c r="O21" s="24">
        <f t="shared" si="10"/>
        <v>0</v>
      </c>
      <c r="P21" s="24">
        <f t="shared" si="10"/>
        <v>0</v>
      </c>
      <c r="Q21" s="24">
        <f t="shared" si="10"/>
        <v>0</v>
      </c>
      <c r="R21" s="24">
        <f t="shared" si="10"/>
        <v>0</v>
      </c>
      <c r="S21" s="24">
        <f t="shared" si="10"/>
        <v>0</v>
      </c>
      <c r="T21" s="24">
        <f t="shared" si="10"/>
        <v>638733</v>
      </c>
    </row>
    <row r="22" spans="1:20" ht="14.25">
      <c r="A22" s="17"/>
      <c r="B22" s="10" t="s">
        <v>31</v>
      </c>
      <c r="C22" s="11" t="s">
        <v>32</v>
      </c>
      <c r="D22" s="12" t="s">
        <v>33</v>
      </c>
      <c r="E22" s="17" t="s">
        <v>26</v>
      </c>
      <c r="F22" s="25">
        <f>350000+20000+260000</f>
        <v>630000</v>
      </c>
      <c r="G22" s="25">
        <v>350000</v>
      </c>
      <c r="H22" s="25">
        <v>260000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>
        <f>SUM(G22:P22)</f>
        <v>610000</v>
      </c>
    </row>
    <row r="23" spans="1:20" ht="48">
      <c r="A23" s="17"/>
      <c r="B23" s="13" t="s">
        <v>23</v>
      </c>
      <c r="C23" s="11" t="s">
        <v>34</v>
      </c>
      <c r="D23" s="8" t="s">
        <v>25</v>
      </c>
      <c r="E23" s="17" t="s">
        <v>76</v>
      </c>
      <c r="F23" s="25">
        <f>G23+H23+I23+J23+K23+L23+M23+4655+4655+4655</f>
        <v>42698</v>
      </c>
      <c r="G23" s="25">
        <v>4655</v>
      </c>
      <c r="H23" s="25">
        <f>2328</f>
        <v>2328</v>
      </c>
      <c r="I23" s="25">
        <v>4350</v>
      </c>
      <c r="J23" s="25">
        <v>4350</v>
      </c>
      <c r="K23" s="25">
        <v>4350</v>
      </c>
      <c r="L23" s="25">
        <v>4350</v>
      </c>
      <c r="M23" s="25">
        <v>4350</v>
      </c>
      <c r="N23" s="25"/>
      <c r="O23" s="25"/>
      <c r="P23" s="25"/>
      <c r="Q23" s="25"/>
      <c r="R23" s="25"/>
      <c r="S23" s="25"/>
      <c r="T23" s="25">
        <f>SUM(G23:P23)</f>
        <v>28733</v>
      </c>
    </row>
    <row r="24" spans="1:20" ht="14.25">
      <c r="A24" s="6" t="s">
        <v>20</v>
      </c>
      <c r="B24" s="60" t="s">
        <v>21</v>
      </c>
      <c r="C24" s="61"/>
      <c r="D24" s="61"/>
      <c r="E24" s="62"/>
      <c r="F24" s="24">
        <f aca="true" t="shared" si="11" ref="F24:T24">SUM(F25:F46)</f>
        <v>43658953</v>
      </c>
      <c r="G24" s="24">
        <f t="shared" si="11"/>
        <v>4828000</v>
      </c>
      <c r="H24" s="24">
        <f t="shared" si="11"/>
        <v>8420000</v>
      </c>
      <c r="I24" s="24">
        <f t="shared" si="11"/>
        <v>5760000</v>
      </c>
      <c r="J24" s="24">
        <f t="shared" si="11"/>
        <v>2700000</v>
      </c>
      <c r="K24" s="24">
        <f t="shared" si="11"/>
        <v>2950000</v>
      </c>
      <c r="L24" s="24">
        <f t="shared" si="11"/>
        <v>2000000</v>
      </c>
      <c r="M24" s="24">
        <f t="shared" si="11"/>
        <v>2000000</v>
      </c>
      <c r="N24" s="24">
        <f t="shared" si="11"/>
        <v>1900000</v>
      </c>
      <c r="O24" s="24">
        <f t="shared" si="11"/>
        <v>1900000</v>
      </c>
      <c r="P24" s="24">
        <f t="shared" si="11"/>
        <v>1900000</v>
      </c>
      <c r="Q24" s="24">
        <f t="shared" si="11"/>
        <v>2600000</v>
      </c>
      <c r="R24" s="24">
        <f t="shared" si="11"/>
        <v>2500000</v>
      </c>
      <c r="S24" s="24">
        <f t="shared" si="11"/>
        <v>2900000</v>
      </c>
      <c r="T24" s="24">
        <f t="shared" si="11"/>
        <v>42358000</v>
      </c>
    </row>
    <row r="25" spans="1:20" ht="38.25" customHeight="1">
      <c r="A25" s="9"/>
      <c r="B25" s="10" t="s">
        <v>35</v>
      </c>
      <c r="C25" s="12" t="s">
        <v>36</v>
      </c>
      <c r="D25" s="12" t="s">
        <v>22</v>
      </c>
      <c r="E25" s="17" t="s">
        <v>92</v>
      </c>
      <c r="F25" s="25">
        <v>2400000</v>
      </c>
      <c r="G25" s="25">
        <v>900000</v>
      </c>
      <c r="H25" s="25"/>
      <c r="I25" s="25">
        <v>500000</v>
      </c>
      <c r="J25" s="25">
        <v>500000</v>
      </c>
      <c r="K25" s="24"/>
      <c r="L25" s="24"/>
      <c r="M25" s="24"/>
      <c r="N25" s="24"/>
      <c r="O25" s="24"/>
      <c r="P25" s="24"/>
      <c r="Q25" s="24"/>
      <c r="R25" s="24"/>
      <c r="S25" s="24"/>
      <c r="T25" s="25">
        <f>SUM(G25:S25)</f>
        <v>1900000</v>
      </c>
    </row>
    <row r="26" spans="1:21" s="2" customFormat="1" ht="38.25" customHeight="1">
      <c r="A26" s="9"/>
      <c r="B26" s="10" t="s">
        <v>71</v>
      </c>
      <c r="C26" s="1" t="s">
        <v>61</v>
      </c>
      <c r="D26" s="8" t="s">
        <v>33</v>
      </c>
      <c r="E26" s="17" t="s">
        <v>75</v>
      </c>
      <c r="F26" s="25">
        <f>SUM(G26:S26)</f>
        <v>19300000</v>
      </c>
      <c r="G26" s="25"/>
      <c r="H26" s="25"/>
      <c r="I26" s="25">
        <v>1100000</v>
      </c>
      <c r="J26" s="25">
        <v>1000000</v>
      </c>
      <c r="K26" s="25">
        <v>1100000</v>
      </c>
      <c r="L26" s="25">
        <v>1800000</v>
      </c>
      <c r="M26" s="25">
        <v>1800000</v>
      </c>
      <c r="N26" s="25">
        <v>1700000</v>
      </c>
      <c r="O26" s="25">
        <v>1700000</v>
      </c>
      <c r="P26" s="25">
        <v>1700000</v>
      </c>
      <c r="Q26" s="25">
        <v>2400000</v>
      </c>
      <c r="R26" s="25">
        <v>2300000</v>
      </c>
      <c r="S26" s="25">
        <v>2700000</v>
      </c>
      <c r="T26" s="25">
        <f aca="true" t="shared" si="12" ref="T26:T46">SUM(G26:S26)</f>
        <v>19300000</v>
      </c>
      <c r="U26" s="37"/>
    </row>
    <row r="27" spans="1:20" ht="26.25" customHeight="1">
      <c r="A27" s="17"/>
      <c r="B27" s="44" t="s">
        <v>37</v>
      </c>
      <c r="C27" s="1" t="s">
        <v>61</v>
      </c>
      <c r="D27" s="8" t="s">
        <v>33</v>
      </c>
      <c r="E27" s="8" t="s">
        <v>75</v>
      </c>
      <c r="F27" s="25">
        <f aca="true" t="shared" si="13" ref="F27:F46">SUM(G27:S27)</f>
        <v>2100000</v>
      </c>
      <c r="G27" s="26"/>
      <c r="H27" s="25"/>
      <c r="I27" s="25">
        <v>100000</v>
      </c>
      <c r="J27" s="25">
        <v>200000</v>
      </c>
      <c r="K27" s="25">
        <v>200000</v>
      </c>
      <c r="L27" s="25">
        <v>200000</v>
      </c>
      <c r="M27" s="25">
        <v>200000</v>
      </c>
      <c r="N27" s="25">
        <v>200000</v>
      </c>
      <c r="O27" s="25">
        <v>200000</v>
      </c>
      <c r="P27" s="25">
        <v>200000</v>
      </c>
      <c r="Q27" s="25">
        <v>200000</v>
      </c>
      <c r="R27" s="25">
        <v>200000</v>
      </c>
      <c r="S27" s="25">
        <v>200000</v>
      </c>
      <c r="T27" s="25">
        <f>SUM(G27:S27)</f>
        <v>2100000</v>
      </c>
    </row>
    <row r="28" spans="1:20" s="2" customFormat="1" ht="38.25" customHeight="1">
      <c r="A28" s="17"/>
      <c r="B28" s="13" t="s">
        <v>60</v>
      </c>
      <c r="C28" s="1" t="s">
        <v>62</v>
      </c>
      <c r="D28" s="8" t="s">
        <v>33</v>
      </c>
      <c r="E28" s="17" t="s">
        <v>42</v>
      </c>
      <c r="F28" s="25">
        <v>1600000</v>
      </c>
      <c r="G28" s="25">
        <v>1100000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>
        <f t="shared" si="12"/>
        <v>1100000</v>
      </c>
    </row>
    <row r="29" spans="1:20" s="2" customFormat="1" ht="38.25" customHeight="1">
      <c r="A29" s="17"/>
      <c r="B29" s="13" t="s">
        <v>64</v>
      </c>
      <c r="C29" s="8" t="s">
        <v>66</v>
      </c>
      <c r="D29" s="8" t="s">
        <v>33</v>
      </c>
      <c r="E29" s="17" t="s">
        <v>42</v>
      </c>
      <c r="F29" s="25">
        <v>950953</v>
      </c>
      <c r="G29" s="25">
        <v>800000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>
        <f t="shared" si="12"/>
        <v>800000</v>
      </c>
    </row>
    <row r="30" spans="1:20" s="2" customFormat="1" ht="38.25" customHeight="1">
      <c r="A30" s="17"/>
      <c r="B30" s="13" t="s">
        <v>63</v>
      </c>
      <c r="C30" s="17" t="s">
        <v>65</v>
      </c>
      <c r="D30" s="8" t="s">
        <v>33</v>
      </c>
      <c r="E30" s="17" t="s">
        <v>42</v>
      </c>
      <c r="F30" s="25">
        <v>400000</v>
      </c>
      <c r="G30" s="25">
        <v>250000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>
        <f t="shared" si="12"/>
        <v>250000</v>
      </c>
    </row>
    <row r="31" spans="1:20" s="2" customFormat="1" ht="27.75" customHeight="1">
      <c r="A31" s="9"/>
      <c r="B31" s="13" t="s">
        <v>99</v>
      </c>
      <c r="C31" s="41" t="s">
        <v>61</v>
      </c>
      <c r="D31" s="8" t="s">
        <v>33</v>
      </c>
      <c r="E31" s="17" t="s">
        <v>42</v>
      </c>
      <c r="F31" s="25">
        <f t="shared" si="13"/>
        <v>1220000</v>
      </c>
      <c r="G31" s="25">
        <v>1220000</v>
      </c>
      <c r="H31" s="25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>
        <f t="shared" si="12"/>
        <v>1220000</v>
      </c>
    </row>
    <row r="32" spans="1:20" s="2" customFormat="1" ht="27.75" customHeight="1">
      <c r="A32" s="9"/>
      <c r="B32" s="13" t="s">
        <v>82</v>
      </c>
      <c r="C32" s="41" t="s">
        <v>61</v>
      </c>
      <c r="D32" s="8" t="s">
        <v>33</v>
      </c>
      <c r="E32" s="17" t="s">
        <v>68</v>
      </c>
      <c r="F32" s="25">
        <f t="shared" si="13"/>
        <v>565000</v>
      </c>
      <c r="G32" s="25">
        <v>25000</v>
      </c>
      <c r="H32" s="25">
        <v>540000</v>
      </c>
      <c r="I32" s="25"/>
      <c r="J32" s="25"/>
      <c r="K32" s="25"/>
      <c r="L32" s="24"/>
      <c r="M32" s="24"/>
      <c r="N32" s="24"/>
      <c r="O32" s="24"/>
      <c r="P32" s="24"/>
      <c r="Q32" s="24"/>
      <c r="R32" s="24"/>
      <c r="S32" s="24"/>
      <c r="T32" s="25">
        <f t="shared" si="12"/>
        <v>565000</v>
      </c>
    </row>
    <row r="33" spans="1:20" s="2" customFormat="1" ht="27.75" customHeight="1">
      <c r="A33" s="9"/>
      <c r="B33" s="13" t="s">
        <v>91</v>
      </c>
      <c r="C33" s="41" t="s">
        <v>61</v>
      </c>
      <c r="D33" s="8" t="s">
        <v>33</v>
      </c>
      <c r="E33" s="17" t="s">
        <v>81</v>
      </c>
      <c r="F33" s="25">
        <f t="shared" si="13"/>
        <v>2710000</v>
      </c>
      <c r="G33" s="25"/>
      <c r="H33" s="25"/>
      <c r="I33" s="25">
        <v>60000</v>
      </c>
      <c r="J33" s="25">
        <v>1000000</v>
      </c>
      <c r="K33" s="25">
        <v>1650000</v>
      </c>
      <c r="L33" s="24"/>
      <c r="M33" s="24"/>
      <c r="N33" s="24"/>
      <c r="O33" s="24"/>
      <c r="P33" s="24"/>
      <c r="Q33" s="24"/>
      <c r="R33" s="24"/>
      <c r="S33" s="24"/>
      <c r="T33" s="25">
        <f t="shared" si="12"/>
        <v>2710000</v>
      </c>
    </row>
    <row r="34" spans="1:20" s="2" customFormat="1" ht="27.75" customHeight="1">
      <c r="A34" s="9"/>
      <c r="B34" s="42" t="s">
        <v>67</v>
      </c>
      <c r="C34" s="41" t="s">
        <v>73</v>
      </c>
      <c r="D34" s="8" t="s">
        <v>33</v>
      </c>
      <c r="E34" s="17" t="s">
        <v>68</v>
      </c>
      <c r="F34" s="25">
        <f t="shared" si="13"/>
        <v>773000</v>
      </c>
      <c r="G34" s="25">
        <v>73000</v>
      </c>
      <c r="H34" s="25">
        <v>700000</v>
      </c>
      <c r="I34" s="25"/>
      <c r="J34" s="25"/>
      <c r="K34" s="24"/>
      <c r="L34" s="24"/>
      <c r="M34" s="24"/>
      <c r="N34" s="24"/>
      <c r="O34" s="24"/>
      <c r="P34" s="24"/>
      <c r="Q34" s="24"/>
      <c r="R34" s="24"/>
      <c r="S34" s="24"/>
      <c r="T34" s="25">
        <f t="shared" si="12"/>
        <v>773000</v>
      </c>
    </row>
    <row r="35" spans="1:20" s="2" customFormat="1" ht="27.75" customHeight="1">
      <c r="A35" s="9"/>
      <c r="B35" s="13" t="s">
        <v>78</v>
      </c>
      <c r="C35" s="41" t="s">
        <v>72</v>
      </c>
      <c r="D35" s="8" t="s">
        <v>33</v>
      </c>
      <c r="E35" s="17" t="s">
        <v>68</v>
      </c>
      <c r="F35" s="25">
        <f t="shared" si="13"/>
        <v>1100000</v>
      </c>
      <c r="G35" s="25"/>
      <c r="H35" s="25">
        <v>1100000</v>
      </c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>
        <f t="shared" si="12"/>
        <v>1100000</v>
      </c>
    </row>
    <row r="36" spans="1:20" s="2" customFormat="1" ht="39" customHeight="1">
      <c r="A36" s="9"/>
      <c r="B36" s="13" t="s">
        <v>77</v>
      </c>
      <c r="C36" s="8" t="s">
        <v>79</v>
      </c>
      <c r="D36" s="8" t="s">
        <v>33</v>
      </c>
      <c r="E36" s="17" t="s">
        <v>68</v>
      </c>
      <c r="F36" s="25">
        <f t="shared" si="13"/>
        <v>2300000</v>
      </c>
      <c r="G36" s="25">
        <v>70000</v>
      </c>
      <c r="H36" s="25">
        <v>2230000</v>
      </c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>
        <f t="shared" si="12"/>
        <v>2300000</v>
      </c>
    </row>
    <row r="37" spans="1:20" s="2" customFormat="1" ht="48.75" customHeight="1">
      <c r="A37" s="9"/>
      <c r="B37" s="13" t="s">
        <v>74</v>
      </c>
      <c r="C37" s="41" t="s">
        <v>61</v>
      </c>
      <c r="D37" s="8" t="s">
        <v>70</v>
      </c>
      <c r="E37" s="17" t="s">
        <v>68</v>
      </c>
      <c r="F37" s="25">
        <f t="shared" si="13"/>
        <v>200000</v>
      </c>
      <c r="G37" s="25">
        <v>100000</v>
      </c>
      <c r="H37" s="25">
        <v>100000</v>
      </c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>
        <f t="shared" si="12"/>
        <v>200000</v>
      </c>
    </row>
    <row r="38" spans="1:20" s="2" customFormat="1" ht="28.5" customHeight="1">
      <c r="A38" s="9"/>
      <c r="B38" s="10" t="s">
        <v>97</v>
      </c>
      <c r="C38" s="41" t="s">
        <v>61</v>
      </c>
      <c r="D38" s="8" t="s">
        <v>33</v>
      </c>
      <c r="E38" s="17" t="s">
        <v>69</v>
      </c>
      <c r="F38" s="25">
        <v>1230000</v>
      </c>
      <c r="G38" s="25">
        <v>30000</v>
      </c>
      <c r="H38" s="25">
        <v>500000</v>
      </c>
      <c r="I38" s="25">
        <v>700000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>
        <v>1230000</v>
      </c>
    </row>
    <row r="39" spans="1:20" s="2" customFormat="1" ht="28.5" customHeight="1">
      <c r="A39" s="9"/>
      <c r="B39" s="10" t="s">
        <v>83</v>
      </c>
      <c r="C39" s="41" t="s">
        <v>61</v>
      </c>
      <c r="D39" s="8" t="s">
        <v>33</v>
      </c>
      <c r="E39" s="17" t="s">
        <v>68</v>
      </c>
      <c r="F39" s="25">
        <f>SUM(G39:S39)</f>
        <v>1750000</v>
      </c>
      <c r="G39" s="25">
        <v>50000</v>
      </c>
      <c r="H39" s="25">
        <v>1700000</v>
      </c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>
        <f t="shared" si="12"/>
        <v>1750000</v>
      </c>
    </row>
    <row r="40" spans="1:20" s="2" customFormat="1" ht="30" customHeight="1">
      <c r="A40" s="17"/>
      <c r="B40" s="10" t="s">
        <v>84</v>
      </c>
      <c r="C40" s="41" t="s">
        <v>61</v>
      </c>
      <c r="D40" s="8" t="s">
        <v>33</v>
      </c>
      <c r="E40" s="17" t="s">
        <v>69</v>
      </c>
      <c r="F40" s="25">
        <f t="shared" si="13"/>
        <v>2060000</v>
      </c>
      <c r="G40" s="25">
        <v>60000</v>
      </c>
      <c r="H40" s="25"/>
      <c r="I40" s="25">
        <v>2000000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>
        <f t="shared" si="12"/>
        <v>2060000</v>
      </c>
    </row>
    <row r="41" spans="1:20" s="2" customFormat="1" ht="30" customHeight="1">
      <c r="A41" s="17"/>
      <c r="B41" s="10" t="s">
        <v>85</v>
      </c>
      <c r="C41" s="41" t="s">
        <v>61</v>
      </c>
      <c r="D41" s="8" t="s">
        <v>33</v>
      </c>
      <c r="E41" s="17" t="s">
        <v>68</v>
      </c>
      <c r="F41" s="25">
        <f t="shared" si="13"/>
        <v>480000</v>
      </c>
      <c r="G41" s="25">
        <v>30000</v>
      </c>
      <c r="H41" s="25">
        <v>450000</v>
      </c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>
        <f t="shared" si="12"/>
        <v>480000</v>
      </c>
    </row>
    <row r="42" spans="1:20" s="2" customFormat="1" ht="30" customHeight="1">
      <c r="A42" s="17"/>
      <c r="B42" s="10" t="s">
        <v>86</v>
      </c>
      <c r="C42" s="41" t="s">
        <v>61</v>
      </c>
      <c r="D42" s="8" t="s">
        <v>33</v>
      </c>
      <c r="E42" s="17" t="s">
        <v>69</v>
      </c>
      <c r="F42" s="25">
        <f t="shared" si="13"/>
        <v>1955000</v>
      </c>
      <c r="G42" s="25">
        <v>55000</v>
      </c>
      <c r="H42" s="25">
        <v>600000</v>
      </c>
      <c r="I42" s="25">
        <v>1300000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>
        <f t="shared" si="12"/>
        <v>1955000</v>
      </c>
    </row>
    <row r="43" spans="1:20" s="2" customFormat="1" ht="30" customHeight="1">
      <c r="A43" s="17"/>
      <c r="B43" s="10" t="s">
        <v>87</v>
      </c>
      <c r="C43" s="41" t="s">
        <v>61</v>
      </c>
      <c r="D43" s="8" t="s">
        <v>33</v>
      </c>
      <c r="E43" s="17" t="s">
        <v>68</v>
      </c>
      <c r="F43" s="25">
        <f t="shared" si="13"/>
        <v>330000</v>
      </c>
      <c r="G43" s="25">
        <v>30000</v>
      </c>
      <c r="H43" s="25">
        <v>300000</v>
      </c>
      <c r="I43" s="2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>
        <f t="shared" si="12"/>
        <v>330000</v>
      </c>
    </row>
    <row r="44" spans="1:20" s="2" customFormat="1" ht="30" customHeight="1">
      <c r="A44" s="17"/>
      <c r="B44" s="10" t="s">
        <v>88</v>
      </c>
      <c r="C44" s="41" t="s">
        <v>61</v>
      </c>
      <c r="D44" s="8" t="s">
        <v>33</v>
      </c>
      <c r="E44" s="17" t="s">
        <v>68</v>
      </c>
      <c r="F44" s="25">
        <v>95000</v>
      </c>
      <c r="G44" s="25">
        <v>15000</v>
      </c>
      <c r="H44" s="25">
        <v>80000</v>
      </c>
      <c r="I44" s="2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>
        <f t="shared" si="12"/>
        <v>95000</v>
      </c>
    </row>
    <row r="45" spans="1:20" s="2" customFormat="1" ht="30" customHeight="1">
      <c r="A45" s="17"/>
      <c r="B45" s="10" t="s">
        <v>89</v>
      </c>
      <c r="C45" s="41" t="s">
        <v>61</v>
      </c>
      <c r="D45" s="8" t="s">
        <v>33</v>
      </c>
      <c r="E45" s="17" t="s">
        <v>68</v>
      </c>
      <c r="F45" s="25">
        <f t="shared" si="13"/>
        <v>70000</v>
      </c>
      <c r="G45" s="25">
        <v>10000</v>
      </c>
      <c r="H45" s="25">
        <v>60000</v>
      </c>
      <c r="I45" s="2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>
        <f t="shared" si="12"/>
        <v>70000</v>
      </c>
    </row>
    <row r="46" spans="1:20" s="2" customFormat="1" ht="30" customHeight="1">
      <c r="A46" s="17"/>
      <c r="B46" s="10" t="s">
        <v>90</v>
      </c>
      <c r="C46" s="1" t="s">
        <v>61</v>
      </c>
      <c r="D46" s="8" t="s">
        <v>33</v>
      </c>
      <c r="E46" s="17" t="s">
        <v>68</v>
      </c>
      <c r="F46" s="25">
        <f t="shared" si="13"/>
        <v>70000</v>
      </c>
      <c r="G46" s="25">
        <v>10000</v>
      </c>
      <c r="H46" s="25">
        <v>60000</v>
      </c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>
        <f t="shared" si="12"/>
        <v>70000</v>
      </c>
    </row>
    <row r="47" spans="1:20" ht="24" customHeight="1">
      <c r="A47" s="3" t="s">
        <v>38</v>
      </c>
      <c r="B47" s="65" t="s">
        <v>39</v>
      </c>
      <c r="C47" s="66"/>
      <c r="D47" s="66"/>
      <c r="E47" s="67"/>
      <c r="F47" s="28">
        <f>F48+F49</f>
        <v>1469700</v>
      </c>
      <c r="G47" s="28">
        <f aca="true" t="shared" si="14" ref="G47:T47">G48+G49</f>
        <v>726100</v>
      </c>
      <c r="H47" s="28">
        <f t="shared" si="14"/>
        <v>726300</v>
      </c>
      <c r="I47" s="28">
        <f t="shared" si="14"/>
        <v>2100</v>
      </c>
      <c r="J47" s="28">
        <f t="shared" si="14"/>
        <v>2300</v>
      </c>
      <c r="K47" s="28">
        <f t="shared" si="14"/>
        <v>2500</v>
      </c>
      <c r="L47" s="28">
        <f t="shared" si="14"/>
        <v>2700</v>
      </c>
      <c r="M47" s="28">
        <f t="shared" si="14"/>
        <v>2900</v>
      </c>
      <c r="N47" s="28">
        <f t="shared" si="14"/>
        <v>3100</v>
      </c>
      <c r="O47" s="28">
        <f t="shared" si="14"/>
        <v>0</v>
      </c>
      <c r="P47" s="28">
        <f t="shared" si="14"/>
        <v>0</v>
      </c>
      <c r="Q47" s="28">
        <f>Q48+Q49</f>
        <v>0</v>
      </c>
      <c r="R47" s="28">
        <f>R48+R49</f>
        <v>0</v>
      </c>
      <c r="S47" s="28">
        <f>S48+S49</f>
        <v>0</v>
      </c>
      <c r="T47" s="28">
        <f t="shared" si="14"/>
        <v>1468000</v>
      </c>
    </row>
    <row r="48" spans="1:20" ht="14.25">
      <c r="A48" s="4"/>
      <c r="B48" s="54" t="s">
        <v>8</v>
      </c>
      <c r="C48" s="55"/>
      <c r="D48" s="55"/>
      <c r="E48" s="56"/>
      <c r="F48" s="22">
        <f>F51+F57+F54</f>
        <v>1469700</v>
      </c>
      <c r="G48" s="22">
        <f aca="true" t="shared" si="15" ref="G48:T48">G51+G57+G54</f>
        <v>726100</v>
      </c>
      <c r="H48" s="22">
        <f t="shared" si="15"/>
        <v>726300</v>
      </c>
      <c r="I48" s="22">
        <f t="shared" si="15"/>
        <v>2100</v>
      </c>
      <c r="J48" s="22">
        <f t="shared" si="15"/>
        <v>2300</v>
      </c>
      <c r="K48" s="22">
        <f t="shared" si="15"/>
        <v>2500</v>
      </c>
      <c r="L48" s="22">
        <f t="shared" si="15"/>
        <v>2700</v>
      </c>
      <c r="M48" s="22">
        <f t="shared" si="15"/>
        <v>2900</v>
      </c>
      <c r="N48" s="22">
        <f t="shared" si="15"/>
        <v>3100</v>
      </c>
      <c r="O48" s="22">
        <f t="shared" si="15"/>
        <v>0</v>
      </c>
      <c r="P48" s="22">
        <f t="shared" si="15"/>
        <v>0</v>
      </c>
      <c r="Q48" s="22">
        <f t="shared" si="15"/>
        <v>0</v>
      </c>
      <c r="R48" s="22">
        <f t="shared" si="15"/>
        <v>0</v>
      </c>
      <c r="S48" s="22">
        <f t="shared" si="15"/>
        <v>0</v>
      </c>
      <c r="T48" s="22">
        <f t="shared" si="15"/>
        <v>1468000</v>
      </c>
    </row>
    <row r="49" spans="1:20" ht="14.25">
      <c r="A49" s="4"/>
      <c r="B49" s="54" t="s">
        <v>9</v>
      </c>
      <c r="C49" s="55"/>
      <c r="D49" s="55"/>
      <c r="E49" s="56"/>
      <c r="F49" s="22">
        <f>F52+F58+F55</f>
        <v>0</v>
      </c>
      <c r="G49" s="22">
        <f aca="true" t="shared" si="16" ref="G49:S49">G52+G55</f>
        <v>0</v>
      </c>
      <c r="H49" s="22">
        <f t="shared" si="16"/>
        <v>0</v>
      </c>
      <c r="I49" s="22">
        <f t="shared" si="16"/>
        <v>0</v>
      </c>
      <c r="J49" s="22">
        <f t="shared" si="16"/>
        <v>0</v>
      </c>
      <c r="K49" s="22">
        <f t="shared" si="16"/>
        <v>0</v>
      </c>
      <c r="L49" s="22">
        <f t="shared" si="16"/>
        <v>0</v>
      </c>
      <c r="M49" s="22">
        <f t="shared" si="16"/>
        <v>0</v>
      </c>
      <c r="N49" s="22">
        <f t="shared" si="16"/>
        <v>0</v>
      </c>
      <c r="O49" s="22">
        <f t="shared" si="16"/>
        <v>0</v>
      </c>
      <c r="P49" s="22">
        <f t="shared" si="16"/>
        <v>0</v>
      </c>
      <c r="Q49" s="22">
        <f t="shared" si="16"/>
        <v>0</v>
      </c>
      <c r="R49" s="22">
        <f t="shared" si="16"/>
        <v>0</v>
      </c>
      <c r="S49" s="22">
        <f t="shared" si="16"/>
        <v>0</v>
      </c>
      <c r="T49" s="22">
        <f>T52+T55</f>
        <v>0</v>
      </c>
    </row>
    <row r="50" spans="1:20" ht="24">
      <c r="A50" s="14" t="s">
        <v>12</v>
      </c>
      <c r="B50" s="15" t="s">
        <v>40</v>
      </c>
      <c r="C50" s="15" t="s">
        <v>41</v>
      </c>
      <c r="D50" s="16" t="s">
        <v>33</v>
      </c>
      <c r="E50" s="16" t="s">
        <v>68</v>
      </c>
      <c r="F50" s="29">
        <f>F51+F52</f>
        <v>1200000</v>
      </c>
      <c r="G50" s="29">
        <f aca="true" t="shared" si="17" ref="G50:T50">G51+G52</f>
        <v>600000</v>
      </c>
      <c r="H50" s="29">
        <f t="shared" si="17"/>
        <v>600000</v>
      </c>
      <c r="I50" s="29">
        <f t="shared" si="17"/>
        <v>0</v>
      </c>
      <c r="J50" s="29">
        <f t="shared" si="17"/>
        <v>0</v>
      </c>
      <c r="K50" s="29">
        <f t="shared" si="17"/>
        <v>0</v>
      </c>
      <c r="L50" s="29">
        <f t="shared" si="17"/>
        <v>0</v>
      </c>
      <c r="M50" s="29">
        <f t="shared" si="17"/>
        <v>0</v>
      </c>
      <c r="N50" s="29">
        <f t="shared" si="17"/>
        <v>0</v>
      </c>
      <c r="O50" s="29">
        <f t="shared" si="17"/>
        <v>0</v>
      </c>
      <c r="P50" s="29">
        <f t="shared" si="17"/>
        <v>0</v>
      </c>
      <c r="Q50" s="29">
        <f>Q51+Q52</f>
        <v>0</v>
      </c>
      <c r="R50" s="29">
        <f>R51+R52</f>
        <v>0</v>
      </c>
      <c r="S50" s="29">
        <f>S51+S52</f>
        <v>0</v>
      </c>
      <c r="T50" s="29">
        <f t="shared" si="17"/>
        <v>1200000</v>
      </c>
    </row>
    <row r="51" spans="1:20" ht="14.25">
      <c r="A51" s="6" t="s">
        <v>14</v>
      </c>
      <c r="B51" s="60" t="s">
        <v>15</v>
      </c>
      <c r="C51" s="61"/>
      <c r="D51" s="61"/>
      <c r="E51" s="62"/>
      <c r="F51" s="24">
        <v>1200000</v>
      </c>
      <c r="G51" s="24">
        <v>600000</v>
      </c>
      <c r="H51" s="24">
        <v>600000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1200000</v>
      </c>
    </row>
    <row r="52" spans="1:20" ht="14.25">
      <c r="A52" s="6" t="s">
        <v>20</v>
      </c>
      <c r="B52" s="60" t="s">
        <v>21</v>
      </c>
      <c r="C52" s="61"/>
      <c r="D52" s="61"/>
      <c r="E52" s="62"/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</row>
    <row r="53" spans="1:20" ht="17.25" customHeight="1">
      <c r="A53" s="14" t="s">
        <v>27</v>
      </c>
      <c r="B53" s="15" t="s">
        <v>44</v>
      </c>
      <c r="C53" s="16" t="s">
        <v>45</v>
      </c>
      <c r="D53" s="16" t="s">
        <v>33</v>
      </c>
      <c r="E53" s="16" t="s">
        <v>46</v>
      </c>
      <c r="F53" s="30">
        <f>F54+F55</f>
        <v>20900</v>
      </c>
      <c r="G53" s="30">
        <f aca="true" t="shared" si="18" ref="G53:P53">G54+G55</f>
        <v>1700</v>
      </c>
      <c r="H53" s="30">
        <f t="shared" si="18"/>
        <v>1900</v>
      </c>
      <c r="I53" s="30">
        <f t="shared" si="18"/>
        <v>2100</v>
      </c>
      <c r="J53" s="30">
        <f t="shared" si="18"/>
        <v>2300</v>
      </c>
      <c r="K53" s="30">
        <f t="shared" si="18"/>
        <v>2500</v>
      </c>
      <c r="L53" s="30">
        <f t="shared" si="18"/>
        <v>2700</v>
      </c>
      <c r="M53" s="30">
        <f t="shared" si="18"/>
        <v>2900</v>
      </c>
      <c r="N53" s="30">
        <f t="shared" si="18"/>
        <v>3100</v>
      </c>
      <c r="O53" s="30">
        <f t="shared" si="18"/>
        <v>0</v>
      </c>
      <c r="P53" s="30">
        <f t="shared" si="18"/>
        <v>0</v>
      </c>
      <c r="Q53" s="30">
        <f>Q54+Q55</f>
        <v>0</v>
      </c>
      <c r="R53" s="30">
        <f>R54+R55</f>
        <v>0</v>
      </c>
      <c r="S53" s="30">
        <f>S54+S55</f>
        <v>0</v>
      </c>
      <c r="T53" s="30">
        <f>T54+T55</f>
        <v>19200</v>
      </c>
    </row>
    <row r="54" spans="1:20" ht="14.25">
      <c r="A54" s="6" t="s">
        <v>14</v>
      </c>
      <c r="B54" s="60" t="s">
        <v>15</v>
      </c>
      <c r="C54" s="61"/>
      <c r="D54" s="61"/>
      <c r="E54" s="62"/>
      <c r="F54" s="24">
        <v>20900</v>
      </c>
      <c r="G54" s="24">
        <v>1700</v>
      </c>
      <c r="H54" s="24">
        <v>1900</v>
      </c>
      <c r="I54" s="24">
        <v>2100</v>
      </c>
      <c r="J54" s="24">
        <v>2300</v>
      </c>
      <c r="K54" s="24">
        <v>2500</v>
      </c>
      <c r="L54" s="24">
        <v>2700</v>
      </c>
      <c r="M54" s="24">
        <v>2900</v>
      </c>
      <c r="N54" s="24">
        <v>3100</v>
      </c>
      <c r="O54" s="24"/>
      <c r="P54" s="24"/>
      <c r="Q54" s="24"/>
      <c r="R54" s="24"/>
      <c r="S54" s="24"/>
      <c r="T54" s="24">
        <f>G54+H54+I54+J54+K54+L54+M54+N54</f>
        <v>19200</v>
      </c>
    </row>
    <row r="55" spans="1:20" ht="14.25">
      <c r="A55" s="6" t="s">
        <v>20</v>
      </c>
      <c r="B55" s="60" t="s">
        <v>21</v>
      </c>
      <c r="C55" s="61"/>
      <c r="D55" s="61"/>
      <c r="E55" s="62"/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</row>
    <row r="56" spans="1:20" s="2" customFormat="1" ht="48">
      <c r="A56" s="14">
        <v>3</v>
      </c>
      <c r="B56" s="15" t="s">
        <v>95</v>
      </c>
      <c r="C56" s="16" t="s">
        <v>96</v>
      </c>
      <c r="D56" s="16" t="s">
        <v>33</v>
      </c>
      <c r="E56" s="16" t="s">
        <v>69</v>
      </c>
      <c r="F56" s="29">
        <f>F57+F58</f>
        <v>248800</v>
      </c>
      <c r="G56" s="29">
        <f aca="true" t="shared" si="19" ref="G56:P56">G57+G58</f>
        <v>124400</v>
      </c>
      <c r="H56" s="29">
        <f t="shared" si="19"/>
        <v>124400</v>
      </c>
      <c r="I56" s="29">
        <f t="shared" si="19"/>
        <v>0</v>
      </c>
      <c r="J56" s="29">
        <f t="shared" si="19"/>
        <v>0</v>
      </c>
      <c r="K56" s="29">
        <f t="shared" si="19"/>
        <v>0</v>
      </c>
      <c r="L56" s="29">
        <f t="shared" si="19"/>
        <v>0</v>
      </c>
      <c r="M56" s="29">
        <f t="shared" si="19"/>
        <v>0</v>
      </c>
      <c r="N56" s="29">
        <f t="shared" si="19"/>
        <v>0</v>
      </c>
      <c r="O56" s="29">
        <f t="shared" si="19"/>
        <v>0</v>
      </c>
      <c r="P56" s="29">
        <f t="shared" si="19"/>
        <v>0</v>
      </c>
      <c r="Q56" s="29">
        <f>Q57+Q58</f>
        <v>0</v>
      </c>
      <c r="R56" s="29">
        <f>R57+R58</f>
        <v>0</v>
      </c>
      <c r="S56" s="29">
        <f>S57+S58</f>
        <v>0</v>
      </c>
      <c r="T56" s="29">
        <f>T57+T58</f>
        <v>248800</v>
      </c>
    </row>
    <row r="57" spans="1:20" s="2" customFormat="1" ht="14.25">
      <c r="A57" s="6" t="s">
        <v>14</v>
      </c>
      <c r="B57" s="60" t="s">
        <v>15</v>
      </c>
      <c r="C57" s="61"/>
      <c r="D57" s="61"/>
      <c r="E57" s="62"/>
      <c r="F57" s="24">
        <f>G57+H57</f>
        <v>248800</v>
      </c>
      <c r="G57" s="24">
        <v>124400</v>
      </c>
      <c r="H57" s="24">
        <v>124400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5">
        <f>SUM(G57:S57)</f>
        <v>248800</v>
      </c>
    </row>
    <row r="58" spans="1:20" s="2" customFormat="1" ht="14.25">
      <c r="A58" s="6" t="s">
        <v>20</v>
      </c>
      <c r="B58" s="60" t="s">
        <v>21</v>
      </c>
      <c r="C58" s="61"/>
      <c r="D58" s="61"/>
      <c r="E58" s="62"/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5">
        <f>SUM(G58:S58)</f>
        <v>0</v>
      </c>
    </row>
    <row r="59" spans="1:22" ht="14.25">
      <c r="A59" s="90" t="s">
        <v>47</v>
      </c>
      <c r="B59" s="92" t="s">
        <v>48</v>
      </c>
      <c r="C59" s="66"/>
      <c r="D59" s="66"/>
      <c r="E59" s="67"/>
      <c r="F59" s="31">
        <f>F61+F63+F65+F67+F69</f>
        <v>8257939.37</v>
      </c>
      <c r="G59" s="28">
        <f>G61+G63+G65+G67+G69</f>
        <v>562810.44</v>
      </c>
      <c r="H59" s="28">
        <f aca="true" t="shared" si="20" ref="H59:S59">H61+H63+H65+H67+H69</f>
        <v>3968190.44</v>
      </c>
      <c r="I59" s="28">
        <f t="shared" si="20"/>
        <v>423188</v>
      </c>
      <c r="J59" s="28">
        <f t="shared" si="20"/>
        <v>423069</v>
      </c>
      <c r="K59" s="28">
        <f t="shared" si="20"/>
        <v>397950</v>
      </c>
      <c r="L59" s="28">
        <f t="shared" si="20"/>
        <v>397831</v>
      </c>
      <c r="M59" s="28">
        <f t="shared" si="20"/>
        <v>231050</v>
      </c>
      <c r="N59" s="28">
        <f t="shared" si="20"/>
        <v>230931</v>
      </c>
      <c r="O59" s="28">
        <f t="shared" si="20"/>
        <v>230812</v>
      </c>
      <c r="P59" s="28">
        <f t="shared" si="20"/>
        <v>230657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SUM(G59:S59)</f>
        <v>7096488.88</v>
      </c>
      <c r="U59" s="37"/>
      <c r="V59" s="37"/>
    </row>
    <row r="60" spans="1:21" ht="14.25">
      <c r="A60" s="91"/>
      <c r="B60" s="93" t="s">
        <v>49</v>
      </c>
      <c r="C60" s="94"/>
      <c r="D60" s="94"/>
      <c r="E60" s="95"/>
      <c r="F60" s="32"/>
      <c r="G60" s="28">
        <f>G62+G64+G66+G68+G70</f>
        <v>562810.44</v>
      </c>
      <c r="H60" s="28">
        <f aca="true" t="shared" si="21" ref="H60:S60">H62+H64+H66+H68+H70</f>
        <v>3569883</v>
      </c>
      <c r="I60" s="28">
        <f t="shared" si="21"/>
        <v>25000</v>
      </c>
      <c r="J60" s="28">
        <f t="shared" si="21"/>
        <v>25000</v>
      </c>
      <c r="K60" s="28">
        <f t="shared" si="21"/>
        <v>0</v>
      </c>
      <c r="L60" s="28">
        <f t="shared" si="21"/>
        <v>0</v>
      </c>
      <c r="M60" s="28">
        <f t="shared" si="21"/>
        <v>0</v>
      </c>
      <c r="N60" s="28">
        <f t="shared" si="21"/>
        <v>0</v>
      </c>
      <c r="O60" s="28">
        <f t="shared" si="21"/>
        <v>0</v>
      </c>
      <c r="P60" s="28">
        <f t="shared" si="21"/>
        <v>0</v>
      </c>
      <c r="Q60" s="28">
        <f t="shared" si="21"/>
        <v>0</v>
      </c>
      <c r="R60" s="28">
        <f t="shared" si="21"/>
        <v>0</v>
      </c>
      <c r="S60" s="28">
        <f t="shared" si="21"/>
        <v>0</v>
      </c>
      <c r="T60" s="28">
        <f>SUM(G60:S60)</f>
        <v>4182693.44</v>
      </c>
      <c r="U60" s="37"/>
    </row>
    <row r="61" spans="1:21" ht="24">
      <c r="A61" s="85" t="s">
        <v>12</v>
      </c>
      <c r="B61" s="7" t="s">
        <v>50</v>
      </c>
      <c r="C61" s="82" t="s">
        <v>51</v>
      </c>
      <c r="D61" s="82" t="s">
        <v>33</v>
      </c>
      <c r="E61" s="82" t="s">
        <v>52</v>
      </c>
      <c r="F61" s="80">
        <v>38902</v>
      </c>
      <c r="G61" s="25">
        <f>2838+1163</f>
        <v>4001</v>
      </c>
      <c r="H61" s="25">
        <f>2838+1041</f>
        <v>3879</v>
      </c>
      <c r="I61" s="25">
        <f>2838+922</f>
        <v>3760</v>
      </c>
      <c r="J61" s="25">
        <f>2838+803</f>
        <v>3641</v>
      </c>
      <c r="K61" s="25">
        <f>2838+684</f>
        <v>3522</v>
      </c>
      <c r="L61" s="25">
        <f>2838+565</f>
        <v>3403</v>
      </c>
      <c r="M61" s="25">
        <f>2838+445</f>
        <v>3283</v>
      </c>
      <c r="N61" s="25">
        <f>2838+326</f>
        <v>3164</v>
      </c>
      <c r="O61" s="25">
        <f>2838+207</f>
        <v>3045</v>
      </c>
      <c r="P61" s="25">
        <f>2838+52</f>
        <v>2890</v>
      </c>
      <c r="Q61" s="25"/>
      <c r="R61" s="25"/>
      <c r="S61" s="25"/>
      <c r="T61" s="25">
        <f>G61+H61+I61+J61+K61+L61+M61+N61+O61+P61</f>
        <v>34588</v>
      </c>
      <c r="U61" s="37"/>
    </row>
    <row r="62" spans="1:21" ht="36">
      <c r="A62" s="86"/>
      <c r="B62" s="7" t="s">
        <v>49</v>
      </c>
      <c r="C62" s="87"/>
      <c r="D62" s="83"/>
      <c r="E62" s="83"/>
      <c r="F62" s="81"/>
      <c r="G62" s="25">
        <f>G61</f>
        <v>4001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>
        <f>G62</f>
        <v>4001</v>
      </c>
      <c r="U62" s="37"/>
    </row>
    <row r="63" spans="1:21" ht="24">
      <c r="A63" s="85" t="s">
        <v>27</v>
      </c>
      <c r="B63" s="7" t="s">
        <v>50</v>
      </c>
      <c r="C63" s="88"/>
      <c r="D63" s="82" t="s">
        <v>33</v>
      </c>
      <c r="E63" s="82" t="s">
        <v>53</v>
      </c>
      <c r="F63" s="80">
        <v>4614969</v>
      </c>
      <c r="G63" s="25">
        <v>139381</v>
      </c>
      <c r="H63" s="25">
        <f>3419713+125170</f>
        <v>3544883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>
        <f>G63+H63</f>
        <v>3684264</v>
      </c>
      <c r="U63" s="37"/>
    </row>
    <row r="64" spans="1:21" ht="36">
      <c r="A64" s="86"/>
      <c r="B64" s="7" t="s">
        <v>49</v>
      </c>
      <c r="C64" s="88"/>
      <c r="D64" s="83"/>
      <c r="E64" s="83"/>
      <c r="F64" s="81"/>
      <c r="G64" s="33">
        <f>G63</f>
        <v>139381</v>
      </c>
      <c r="H64" s="33">
        <f>H63</f>
        <v>3544883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5">
        <f>G64+H64</f>
        <v>3684264</v>
      </c>
      <c r="U64" s="37"/>
    </row>
    <row r="65" spans="1:21" ht="24">
      <c r="A65" s="85" t="s">
        <v>29</v>
      </c>
      <c r="B65" s="7" t="s">
        <v>54</v>
      </c>
      <c r="C65" s="88"/>
      <c r="D65" s="82" t="s">
        <v>33</v>
      </c>
      <c r="E65" s="82" t="s">
        <v>52</v>
      </c>
      <c r="F65" s="80">
        <v>2395771.99</v>
      </c>
      <c r="G65" s="26">
        <v>227767.44</v>
      </c>
      <c r="H65" s="26">
        <v>227767.44</v>
      </c>
      <c r="I65" s="26">
        <v>227767</v>
      </c>
      <c r="J65" s="26">
        <v>227767</v>
      </c>
      <c r="K65" s="26">
        <v>227767</v>
      </c>
      <c r="L65" s="26">
        <v>227767</v>
      </c>
      <c r="M65" s="26">
        <v>227767</v>
      </c>
      <c r="N65" s="26">
        <v>227767</v>
      </c>
      <c r="O65" s="26">
        <v>227767</v>
      </c>
      <c r="P65" s="26">
        <v>227767</v>
      </c>
      <c r="Q65" s="26"/>
      <c r="R65" s="26"/>
      <c r="S65" s="26"/>
      <c r="T65" s="25">
        <f>G65+H65+I65+J65+K65+M65+L65+N65+O65+P65</f>
        <v>2277670.88</v>
      </c>
      <c r="U65" s="37"/>
    </row>
    <row r="66" spans="1:21" ht="36">
      <c r="A66" s="86"/>
      <c r="B66" s="7" t="s">
        <v>49</v>
      </c>
      <c r="C66" s="88"/>
      <c r="D66" s="83"/>
      <c r="E66" s="83"/>
      <c r="F66" s="81"/>
      <c r="G66" s="34">
        <v>227767.44</v>
      </c>
      <c r="H66" s="34"/>
      <c r="I66" s="34"/>
      <c r="J66" s="34"/>
      <c r="K66" s="34"/>
      <c r="L66" s="34"/>
      <c r="M66" s="35"/>
      <c r="N66" s="35"/>
      <c r="O66" s="35"/>
      <c r="P66" s="35"/>
      <c r="Q66" s="35"/>
      <c r="R66" s="35"/>
      <c r="S66" s="35"/>
      <c r="T66" s="25">
        <f>G66</f>
        <v>227767.44</v>
      </c>
      <c r="U66" s="37"/>
    </row>
    <row r="67" spans="1:21" ht="24">
      <c r="A67" s="85" t="s">
        <v>43</v>
      </c>
      <c r="B67" s="7" t="s">
        <v>54</v>
      </c>
      <c r="C67" s="88"/>
      <c r="D67" s="82" t="s">
        <v>33</v>
      </c>
      <c r="E67" s="82" t="s">
        <v>55</v>
      </c>
      <c r="F67" s="84">
        <v>1083296.38</v>
      </c>
      <c r="G67" s="26">
        <v>166661</v>
      </c>
      <c r="H67" s="26">
        <v>166661</v>
      </c>
      <c r="I67" s="26">
        <v>166661</v>
      </c>
      <c r="J67" s="26">
        <v>166661</v>
      </c>
      <c r="K67" s="26">
        <v>166661</v>
      </c>
      <c r="L67" s="26">
        <v>166661</v>
      </c>
      <c r="M67" s="36"/>
      <c r="N67" s="25"/>
      <c r="O67" s="25"/>
      <c r="P67" s="25"/>
      <c r="Q67" s="25"/>
      <c r="R67" s="25"/>
      <c r="S67" s="25"/>
      <c r="T67" s="25">
        <f>G67+H67+I67+J67+K67+L67</f>
        <v>999966</v>
      </c>
      <c r="U67" s="37"/>
    </row>
    <row r="68" spans="1:21" ht="36">
      <c r="A68" s="86"/>
      <c r="B68" s="7" t="s">
        <v>49</v>
      </c>
      <c r="C68" s="89"/>
      <c r="D68" s="83"/>
      <c r="E68" s="83"/>
      <c r="F68" s="81"/>
      <c r="G68" s="35">
        <v>166661</v>
      </c>
      <c r="H68" s="35"/>
      <c r="I68" s="35"/>
      <c r="J68" s="35"/>
      <c r="K68" s="35"/>
      <c r="L68" s="35"/>
      <c r="M68" s="25"/>
      <c r="N68" s="25"/>
      <c r="O68" s="25"/>
      <c r="P68" s="25"/>
      <c r="Q68" s="25"/>
      <c r="R68" s="25"/>
      <c r="S68" s="25"/>
      <c r="T68" s="25">
        <f>G68</f>
        <v>166661</v>
      </c>
      <c r="U68" s="37"/>
    </row>
    <row r="69" spans="1:21" ht="24">
      <c r="A69" s="85" t="s">
        <v>56</v>
      </c>
      <c r="B69" s="7" t="s">
        <v>57</v>
      </c>
      <c r="C69" s="82" t="s">
        <v>58</v>
      </c>
      <c r="D69" s="85" t="s">
        <v>33</v>
      </c>
      <c r="E69" s="85" t="s">
        <v>59</v>
      </c>
      <c r="F69" s="80">
        <v>125000</v>
      </c>
      <c r="G69" s="25">
        <v>25000</v>
      </c>
      <c r="H69" s="25">
        <v>25000</v>
      </c>
      <c r="I69" s="25">
        <v>25000</v>
      </c>
      <c r="J69" s="25">
        <v>25000</v>
      </c>
      <c r="K69" s="25"/>
      <c r="L69" s="25"/>
      <c r="M69" s="25"/>
      <c r="N69" s="25"/>
      <c r="O69" s="25"/>
      <c r="P69" s="25"/>
      <c r="Q69" s="25"/>
      <c r="R69" s="25"/>
      <c r="S69" s="25"/>
      <c r="T69" s="25">
        <v>100000</v>
      </c>
      <c r="U69" s="37"/>
    </row>
    <row r="70" spans="1:21" ht="36">
      <c r="A70" s="86"/>
      <c r="B70" s="7" t="s">
        <v>49</v>
      </c>
      <c r="C70" s="83"/>
      <c r="D70" s="86"/>
      <c r="E70" s="86"/>
      <c r="F70" s="81"/>
      <c r="G70" s="25">
        <v>25000</v>
      </c>
      <c r="H70" s="25">
        <v>25000</v>
      </c>
      <c r="I70" s="25">
        <v>25000</v>
      </c>
      <c r="J70" s="25">
        <v>25000</v>
      </c>
      <c r="K70" s="25"/>
      <c r="L70" s="25"/>
      <c r="M70" s="25"/>
      <c r="N70" s="25"/>
      <c r="O70" s="25"/>
      <c r="P70" s="25"/>
      <c r="Q70" s="25"/>
      <c r="R70" s="25"/>
      <c r="S70" s="25"/>
      <c r="T70" s="25">
        <v>100000</v>
      </c>
      <c r="U70" s="37"/>
    </row>
    <row r="71" spans="7:16" ht="14.25">
      <c r="G71" s="37"/>
      <c r="H71" s="37"/>
      <c r="I71" s="37"/>
      <c r="J71" s="37"/>
      <c r="K71" s="37"/>
      <c r="L71" s="37"/>
      <c r="M71" s="37"/>
      <c r="N71" s="37"/>
      <c r="O71" s="37"/>
      <c r="P71" s="37"/>
    </row>
  </sheetData>
  <sheetProtection/>
  <mergeCells count="59">
    <mergeCell ref="B20:E20"/>
    <mergeCell ref="B21:E21"/>
    <mergeCell ref="A69:A70"/>
    <mergeCell ref="D69:D70"/>
    <mergeCell ref="E69:E70"/>
    <mergeCell ref="A59:A60"/>
    <mergeCell ref="B59:E59"/>
    <mergeCell ref="B60:E60"/>
    <mergeCell ref="A67:A68"/>
    <mergeCell ref="E67:E68"/>
    <mergeCell ref="B54:E54"/>
    <mergeCell ref="A65:A66"/>
    <mergeCell ref="D65:D66"/>
    <mergeCell ref="E65:E66"/>
    <mergeCell ref="D61:D62"/>
    <mergeCell ref="E61:E62"/>
    <mergeCell ref="C61:C68"/>
    <mergeCell ref="B57:E57"/>
    <mergeCell ref="B58:E58"/>
    <mergeCell ref="F69:F70"/>
    <mergeCell ref="C69:C70"/>
    <mergeCell ref="A61:A62"/>
    <mergeCell ref="A63:A64"/>
    <mergeCell ref="D63:D64"/>
    <mergeCell ref="E63:E64"/>
    <mergeCell ref="B49:E49"/>
    <mergeCell ref="B51:E51"/>
    <mergeCell ref="B52:E52"/>
    <mergeCell ref="B18:E18"/>
    <mergeCell ref="F65:F66"/>
    <mergeCell ref="D67:D68"/>
    <mergeCell ref="F67:F68"/>
    <mergeCell ref="F63:F64"/>
    <mergeCell ref="B55:E55"/>
    <mergeCell ref="F61:F62"/>
    <mergeCell ref="B5:E5"/>
    <mergeCell ref="B6:E6"/>
    <mergeCell ref="B7:E7"/>
    <mergeCell ref="B8:E8"/>
    <mergeCell ref="G3:P3"/>
    <mergeCell ref="C3:C4"/>
    <mergeCell ref="B9:E9"/>
    <mergeCell ref="B10:E10"/>
    <mergeCell ref="B11:E11"/>
    <mergeCell ref="B12:E12"/>
    <mergeCell ref="B14:E14"/>
    <mergeCell ref="B48:E48"/>
    <mergeCell ref="B17:E17"/>
    <mergeCell ref="B24:E24"/>
    <mergeCell ref="B47:E47"/>
    <mergeCell ref="B19:E19"/>
    <mergeCell ref="R1:T1"/>
    <mergeCell ref="A2:T2"/>
    <mergeCell ref="A3:A4"/>
    <mergeCell ref="B3:B4"/>
    <mergeCell ref="D3:D4"/>
    <mergeCell ref="E3:E4"/>
    <mergeCell ref="F3:F4"/>
    <mergeCell ref="T3:T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1"/>
  <rowBreaks count="2" manualBreakCount="2">
    <brk id="46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magda</cp:lastModifiedBy>
  <cp:lastPrinted>2012-06-29T07:29:40Z</cp:lastPrinted>
  <dcterms:created xsi:type="dcterms:W3CDTF">2011-02-15T07:07:07Z</dcterms:created>
  <dcterms:modified xsi:type="dcterms:W3CDTF">2012-07-24T12:18:38Z</dcterms:modified>
  <cp:category/>
  <cp:version/>
  <cp:contentType/>
  <cp:contentStatus/>
</cp:coreProperties>
</file>